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A11CE0F3-D795-48B6-820A-7A5ACDA5A7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3" i="3" l="1"/>
  <c r="Q19" i="3"/>
  <c r="Q31" i="3"/>
  <c r="Q38" i="3"/>
  <c r="Q22" i="3"/>
  <c r="Q10" i="3"/>
  <c r="Q11" i="3"/>
  <c r="Q53" i="3"/>
  <c r="Q51" i="3"/>
  <c r="Q46" i="3"/>
  <c r="Q49" i="3"/>
  <c r="Q37" i="3"/>
  <c r="Q39" i="3"/>
  <c r="Q21" i="3"/>
  <c r="Q34" i="3"/>
  <c r="Q20" i="3"/>
  <c r="Q42" i="3"/>
  <c r="Q40" i="3"/>
  <c r="Q36" i="3"/>
  <c r="Q44" i="3"/>
  <c r="Q35" i="3"/>
  <c r="Q32" i="3"/>
  <c r="Q29" i="3"/>
  <c r="Q28" i="3"/>
  <c r="Q27" i="3"/>
  <c r="Q24" i="3"/>
  <c r="Q14" i="3"/>
  <c r="Q15" i="3"/>
  <c r="Q18" i="3"/>
  <c r="Q17" i="3"/>
  <c r="Q16" i="3"/>
  <c r="Q41" i="3"/>
  <c r="A53" i="3"/>
  <c r="A51" i="3"/>
  <c r="A46" i="3"/>
  <c r="A49" i="3"/>
  <c r="A47" i="3"/>
  <c r="A37" i="3"/>
  <c r="A39" i="3"/>
  <c r="A21" i="3"/>
  <c r="A34" i="3"/>
  <c r="A20" i="3"/>
  <c r="A42" i="3"/>
  <c r="A40" i="3"/>
  <c r="A36" i="3"/>
  <c r="A44" i="3"/>
  <c r="A35" i="3"/>
  <c r="A31" i="3"/>
  <c r="A32" i="3"/>
  <c r="A29" i="3"/>
  <c r="A28" i="3"/>
  <c r="A27" i="3"/>
  <c r="A24" i="3"/>
  <c r="A14" i="3"/>
  <c r="A15" i="3"/>
  <c r="A18" i="3"/>
  <c r="A17" i="3"/>
  <c r="A16" i="3"/>
  <c r="A41" i="3"/>
  <c r="B53" i="3"/>
  <c r="B51" i="3"/>
  <c r="B46" i="3"/>
  <c r="B49" i="3"/>
  <c r="B47" i="3"/>
  <c r="B37" i="3"/>
  <c r="B39" i="3"/>
  <c r="B21" i="3"/>
  <c r="B34" i="3"/>
  <c r="B20" i="3"/>
  <c r="B42" i="3"/>
  <c r="B40" i="3"/>
  <c r="B36" i="3"/>
  <c r="B44" i="3"/>
  <c r="B35" i="3"/>
  <c r="B31" i="3"/>
  <c r="B32" i="3"/>
  <c r="B29" i="3"/>
  <c r="B28" i="3"/>
  <c r="B27" i="3"/>
  <c r="B24" i="3"/>
  <c r="B14" i="3"/>
  <c r="B15" i="3"/>
  <c r="B18" i="3"/>
  <c r="B17" i="3"/>
  <c r="B16" i="3"/>
  <c r="B41" i="3"/>
</calcChain>
</file>

<file path=xl/sharedStrings.xml><?xml version="1.0" encoding="utf-8"?>
<sst xmlns="http://schemas.openxmlformats.org/spreadsheetml/2006/main" count="233" uniqueCount="139">
  <si>
    <t>Robert</t>
  </si>
  <si>
    <t>Allen</t>
  </si>
  <si>
    <t>Clubman</t>
  </si>
  <si>
    <t>Steve</t>
  </si>
  <si>
    <t>Leigh</t>
  </si>
  <si>
    <t>Novice</t>
  </si>
  <si>
    <t>Waltham Chase Trials MCC</t>
  </si>
  <si>
    <t>Jon</t>
  </si>
  <si>
    <t>Hunter</t>
  </si>
  <si>
    <t>Philip</t>
  </si>
  <si>
    <t>Whitlock</t>
  </si>
  <si>
    <t>David</t>
  </si>
  <si>
    <t>Brickell</t>
  </si>
  <si>
    <t>Lloyd</t>
  </si>
  <si>
    <t>James</t>
  </si>
  <si>
    <t>Jim</t>
  </si>
  <si>
    <t>Gray</t>
  </si>
  <si>
    <t>Pre-65 D</t>
  </si>
  <si>
    <t>Samuel</t>
  </si>
  <si>
    <t>Hurst</t>
  </si>
  <si>
    <t>Sportsman</t>
  </si>
  <si>
    <t>Nick</t>
  </si>
  <si>
    <t>Fox</t>
  </si>
  <si>
    <t>Vince</t>
  </si>
  <si>
    <t>Twin Shock D</t>
  </si>
  <si>
    <t>Malcolm</t>
  </si>
  <si>
    <t>Mullender</t>
  </si>
  <si>
    <t>Stephen</t>
  </si>
  <si>
    <t>Wagstaff</t>
  </si>
  <si>
    <t>Barry</t>
  </si>
  <si>
    <t>Hickman</t>
  </si>
  <si>
    <t>Veteran</t>
  </si>
  <si>
    <t>Curnick</t>
  </si>
  <si>
    <t>Ian</t>
  </si>
  <si>
    <t>Brian</t>
  </si>
  <si>
    <t>Page</t>
  </si>
  <si>
    <t>Nigel</t>
  </si>
  <si>
    <t>Parvin</t>
  </si>
  <si>
    <t>Bartholomew</t>
  </si>
  <si>
    <t>Mark</t>
  </si>
  <si>
    <t>Chivers</t>
  </si>
  <si>
    <t>Trevor</t>
  </si>
  <si>
    <t>Gatrell</t>
  </si>
  <si>
    <t>Ballard</t>
  </si>
  <si>
    <t>Stewart</t>
  </si>
  <si>
    <t>Read</t>
  </si>
  <si>
    <t>Richard</t>
  </si>
  <si>
    <t>Harris</t>
  </si>
  <si>
    <t>Theo</t>
  </si>
  <si>
    <t>Lanham</t>
  </si>
  <si>
    <t>Youth C</t>
  </si>
  <si>
    <t>Rory</t>
  </si>
  <si>
    <t>Bennett</t>
  </si>
  <si>
    <t>Adam</t>
  </si>
  <si>
    <t>Scott</t>
  </si>
  <si>
    <t>Youth D</t>
  </si>
  <si>
    <t>Leon</t>
  </si>
  <si>
    <t>Baude</t>
  </si>
  <si>
    <t>Youth E</t>
  </si>
  <si>
    <t>No.</t>
  </si>
  <si>
    <t>Name</t>
  </si>
  <si>
    <t>Beta Evo 200</t>
  </si>
  <si>
    <t>Gas Gas TXT 250</t>
  </si>
  <si>
    <t>Beta Rev 3 270</t>
  </si>
  <si>
    <t>Honda 4RT</t>
  </si>
  <si>
    <t>Ariel HT5</t>
  </si>
  <si>
    <t>Beta Evo 300</t>
  </si>
  <si>
    <t>Sherco Factory ST 250</t>
  </si>
  <si>
    <t>Beta Evo 250</t>
  </si>
  <si>
    <t>Bultaco Sherpa 325</t>
  </si>
  <si>
    <t>Honda TLR 200</t>
  </si>
  <si>
    <t>Yamaha 250</t>
  </si>
  <si>
    <t>TRRS 250</t>
  </si>
  <si>
    <t>Beta 250</t>
  </si>
  <si>
    <t>Gas Gas 250</t>
  </si>
  <si>
    <t>Gas Gas 125</t>
  </si>
  <si>
    <t>Beta Evo 240</t>
  </si>
  <si>
    <t>Sherco 300</t>
  </si>
  <si>
    <t>TRS 300RR</t>
  </si>
  <si>
    <t>Yamaha 200</t>
  </si>
  <si>
    <t>Beta 80</t>
  </si>
  <si>
    <t>Boost Bike</t>
  </si>
  <si>
    <t>Oset</t>
  </si>
  <si>
    <t>Permit ACU 64168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</si>
  <si>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</si>
  <si>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</si>
  <si>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</si>
  <si>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</si>
  <si>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</si>
  <si>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</si>
  <si>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</si>
  <si>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</si>
  <si>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</si>
  <si>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</si>
  <si>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ACU No,</t>
  </si>
  <si>
    <t>Class</t>
  </si>
  <si>
    <t>Machine</t>
  </si>
  <si>
    <t>Total</t>
  </si>
  <si>
    <t>Pos.</t>
  </si>
  <si>
    <t>Points</t>
  </si>
  <si>
    <t>Levan</t>
  </si>
  <si>
    <t>Laishley</t>
  </si>
  <si>
    <t>Michael</t>
  </si>
  <si>
    <t>Jordan</t>
  </si>
  <si>
    <t>TRS One 250</t>
  </si>
  <si>
    <t xml:space="preserve">Terry </t>
  </si>
  <si>
    <t>Ryalls</t>
  </si>
  <si>
    <t>Andy</t>
  </si>
  <si>
    <t>Ball</t>
  </si>
  <si>
    <t>Gas Gas TXT300</t>
  </si>
  <si>
    <t>Attwood</t>
  </si>
  <si>
    <t>John</t>
  </si>
  <si>
    <t>Hartwell</t>
  </si>
  <si>
    <t>Francis Barnett Falcon</t>
  </si>
  <si>
    <t>Tony</t>
  </si>
  <si>
    <t>Knott</t>
  </si>
  <si>
    <t>TRS</t>
  </si>
  <si>
    <t>Sherco ST250</t>
  </si>
  <si>
    <t>DNF</t>
  </si>
  <si>
    <t>DNS</t>
  </si>
  <si>
    <t>Results - Round 5 Summer Series 2022</t>
  </si>
  <si>
    <t>1st</t>
  </si>
  <si>
    <t>2nd</t>
  </si>
  <si>
    <t>4th</t>
  </si>
  <si>
    <t>5th</t>
  </si>
  <si>
    <t>6th</t>
  </si>
  <si>
    <t>7th</t>
  </si>
  <si>
    <t>8th</t>
  </si>
  <si>
    <t>Most Cleans</t>
  </si>
  <si>
    <t>3rd</t>
  </si>
  <si>
    <t>Youth D Electric</t>
  </si>
  <si>
    <t>9th</t>
  </si>
  <si>
    <t>10th</t>
  </si>
  <si>
    <t>11th</t>
  </si>
  <si>
    <t>Joint 1st</t>
  </si>
  <si>
    <t>Joint 2nd</t>
  </si>
  <si>
    <t xml:space="preserve"> </t>
  </si>
  <si>
    <t>Oakridge Copse, Saturday 17th September</t>
  </si>
  <si>
    <t>Only 3 section visits recorded.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</si>
</sst>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 applyAlignment="1">
      <alignment wrapText="1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16" fillId="0" borderId="15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33" borderId="0" xfId="0" applyFill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8"/>
  <sheetViews>
    <sheetView tabSelected="1" topLeftCell="A19" workbookViewId="0">
      <selection activeCell="G19" sqref="G19"/>
    </sheetView>
  </sheetViews>
  <sheetFormatPr defaultRowHeight="15" x14ac:dyDescent="0.25"/>
  <cols>
    <col min="1" max="1" width="8.5703125" style="3" customWidth="1"/>
    <col min="2" max="2" width="13.85546875" style="3" customWidth="1"/>
    <col min="3" max="3" width="13.42578125" customWidth="1"/>
    <col min="4" max="4" width="13.140625" customWidth="1"/>
    <col min="5" max="5" width="15.7109375" customWidth="1"/>
    <col min="6" max="6" width="24" customWidth="1"/>
    <col min="7" max="16" width="6.28515625" style="3" customWidth="1"/>
    <col min="17" max="19" width="7.7109375" style="3" customWidth="1"/>
    <col min="20" max="20" width="11.85546875" style="3" customWidth="1"/>
  </cols>
  <sheetData>
    <row r="1" spans="1:20" s="2" customFormat="1" x14ac:dyDescent="0.25">
      <c r="A1" s="31" t="s">
        <v>6</v>
      </c>
      <c r="B1" s="31"/>
      <c r="C1" s="31"/>
      <c r="D1" s="31"/>
      <c r="E1" s="31"/>
      <c r="F1" s="31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s="2" customFormat="1" x14ac:dyDescent="0.25">
      <c r="A2" s="13"/>
      <c r="B2" s="13"/>
      <c r="C2" s="13"/>
      <c r="D2" s="13"/>
      <c r="E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s="2" customFormat="1" x14ac:dyDescent="0.25">
      <c r="A3" s="31" t="s">
        <v>120</v>
      </c>
      <c r="B3" s="31"/>
      <c r="C3" s="31"/>
      <c r="D3" s="31"/>
      <c r="E3" s="31"/>
      <c r="F3" s="3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s="2" customFormat="1" x14ac:dyDescent="0.25">
      <c r="A4" s="13"/>
      <c r="B4" s="13"/>
      <c r="C4" s="13"/>
      <c r="D4" s="13"/>
      <c r="E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s="2" customFormat="1" x14ac:dyDescent="0.25">
      <c r="A5" s="31" t="s">
        <v>137</v>
      </c>
      <c r="B5" s="31"/>
      <c r="C5" s="31"/>
      <c r="D5" s="31"/>
      <c r="E5" s="31"/>
      <c r="F5" s="31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s="2" customFormat="1" x14ac:dyDescent="0.25">
      <c r="A6" s="13"/>
      <c r="B6" s="13"/>
      <c r="C6" s="13"/>
      <c r="D6" s="13"/>
      <c r="E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2" customFormat="1" x14ac:dyDescent="0.25">
      <c r="A7" s="31" t="s">
        <v>83</v>
      </c>
      <c r="B7" s="31"/>
      <c r="C7" s="31"/>
      <c r="D7" s="31"/>
      <c r="E7" s="31"/>
      <c r="F7" s="31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x14ac:dyDescent="0.25">
      <c r="C8" s="3"/>
      <c r="D8" s="3"/>
      <c r="E8" s="3"/>
    </row>
    <row r="9" spans="1:20" s="2" customFormat="1" x14ac:dyDescent="0.25">
      <c r="A9" s="7" t="s">
        <v>59</v>
      </c>
      <c r="B9" s="7" t="s">
        <v>94</v>
      </c>
      <c r="C9" s="32" t="s">
        <v>60</v>
      </c>
      <c r="D9" s="33"/>
      <c r="E9" s="8" t="s">
        <v>95</v>
      </c>
      <c r="F9" s="8" t="s">
        <v>96</v>
      </c>
      <c r="G9" s="9" t="s">
        <v>84</v>
      </c>
      <c r="H9" s="10" t="s">
        <v>85</v>
      </c>
      <c r="I9" s="10" t="s">
        <v>86</v>
      </c>
      <c r="J9" s="10" t="s">
        <v>87</v>
      </c>
      <c r="K9" s="10" t="s">
        <v>88</v>
      </c>
      <c r="L9" s="10" t="s">
        <v>89</v>
      </c>
      <c r="M9" s="10" t="s">
        <v>90</v>
      </c>
      <c r="N9" s="10" t="s">
        <v>91</v>
      </c>
      <c r="O9" s="10" t="s">
        <v>92</v>
      </c>
      <c r="P9" s="11" t="s">
        <v>93</v>
      </c>
      <c r="Q9" s="12" t="s">
        <v>97</v>
      </c>
      <c r="R9" s="12" t="s">
        <v>98</v>
      </c>
      <c r="S9" s="7" t="s">
        <v>99</v>
      </c>
      <c r="T9" s="13"/>
    </row>
    <row r="10" spans="1:20" x14ac:dyDescent="0.25">
      <c r="A10" s="5">
        <v>178</v>
      </c>
      <c r="B10" s="5">
        <v>107356</v>
      </c>
      <c r="C10" s="4" t="s">
        <v>107</v>
      </c>
      <c r="D10" s="4" t="s">
        <v>108</v>
      </c>
      <c r="E10" s="4" t="s">
        <v>2</v>
      </c>
      <c r="F10" s="4" t="s">
        <v>109</v>
      </c>
      <c r="G10" s="6">
        <v>0</v>
      </c>
      <c r="H10" s="6">
        <v>1</v>
      </c>
      <c r="I10" s="6">
        <v>0</v>
      </c>
      <c r="J10" s="6">
        <v>0</v>
      </c>
      <c r="K10" s="6">
        <v>0</v>
      </c>
      <c r="L10" s="6">
        <v>7</v>
      </c>
      <c r="M10" s="6">
        <v>0</v>
      </c>
      <c r="N10" s="6">
        <v>0</v>
      </c>
      <c r="O10" s="6">
        <v>0</v>
      </c>
      <c r="P10" s="6">
        <v>0</v>
      </c>
      <c r="Q10" s="5">
        <f>SUM(G10:P10)</f>
        <v>8</v>
      </c>
      <c r="R10" s="5" t="s">
        <v>121</v>
      </c>
      <c r="S10" s="5">
        <v>20</v>
      </c>
    </row>
    <row r="11" spans="1:20" x14ac:dyDescent="0.25">
      <c r="A11" s="6">
        <v>260</v>
      </c>
      <c r="B11" s="6">
        <v>208135</v>
      </c>
      <c r="C11" s="1" t="s">
        <v>100</v>
      </c>
      <c r="D11" s="1" t="s">
        <v>101</v>
      </c>
      <c r="E11" s="1" t="s">
        <v>2</v>
      </c>
      <c r="F11" s="1" t="s">
        <v>66</v>
      </c>
      <c r="G11" s="6">
        <v>1</v>
      </c>
      <c r="H11" s="6">
        <v>9</v>
      </c>
      <c r="I11" s="6">
        <v>0</v>
      </c>
      <c r="J11" s="6">
        <v>0</v>
      </c>
      <c r="K11" s="6">
        <v>5</v>
      </c>
      <c r="L11" s="6">
        <v>16</v>
      </c>
      <c r="M11" s="6">
        <v>7</v>
      </c>
      <c r="N11" s="6">
        <v>5</v>
      </c>
      <c r="O11" s="6">
        <v>0</v>
      </c>
      <c r="P11" s="6">
        <v>7</v>
      </c>
      <c r="Q11" s="5">
        <f>SUM(G11:P11)</f>
        <v>50</v>
      </c>
      <c r="R11" s="6" t="s">
        <v>122</v>
      </c>
      <c r="S11" s="6">
        <v>17</v>
      </c>
    </row>
    <row r="12" spans="1:20" x14ac:dyDescent="0.25">
      <c r="A12" s="25">
        <v>805</v>
      </c>
      <c r="B12" s="6">
        <v>181769</v>
      </c>
      <c r="C12" s="1" t="s">
        <v>111</v>
      </c>
      <c r="D12" s="1" t="s">
        <v>110</v>
      </c>
      <c r="E12" s="1" t="s">
        <v>2</v>
      </c>
      <c r="F12" s="1" t="s">
        <v>68</v>
      </c>
      <c r="G12" s="6" t="s">
        <v>119</v>
      </c>
      <c r="H12" s="6" t="s">
        <v>119</v>
      </c>
      <c r="I12" s="6" t="s">
        <v>119</v>
      </c>
      <c r="J12" s="6" t="s">
        <v>119</v>
      </c>
      <c r="K12" s="6" t="s">
        <v>119</v>
      </c>
      <c r="L12" s="6" t="s">
        <v>119</v>
      </c>
      <c r="M12" s="6" t="s">
        <v>119</v>
      </c>
      <c r="N12" s="6" t="s">
        <v>119</v>
      </c>
      <c r="O12" s="6" t="s">
        <v>119</v>
      </c>
      <c r="P12" s="6" t="s">
        <v>119</v>
      </c>
      <c r="Q12" s="6" t="s">
        <v>119</v>
      </c>
      <c r="R12" s="6" t="s">
        <v>119</v>
      </c>
      <c r="S12" s="6" t="s">
        <v>119</v>
      </c>
    </row>
    <row r="13" spans="1:20" x14ac:dyDescent="0.25">
      <c r="A13" s="25"/>
      <c r="B13" s="6"/>
      <c r="C13" s="1"/>
      <c r="D13" s="1"/>
      <c r="E13" s="1"/>
      <c r="F13" s="1"/>
      <c r="G13" s="6"/>
      <c r="H13" s="6"/>
      <c r="I13" s="6"/>
      <c r="J13" s="6"/>
      <c r="K13" s="6"/>
      <c r="L13" s="6"/>
      <c r="M13" s="6"/>
      <c r="N13" s="6"/>
      <c r="O13" s="6"/>
      <c r="P13" s="6"/>
      <c r="Q13" s="5"/>
      <c r="R13" s="6"/>
      <c r="S13" s="6"/>
    </row>
    <row r="14" spans="1:20" x14ac:dyDescent="0.25">
      <c r="A14" s="6" t="str">
        <f>("103")</f>
        <v>103</v>
      </c>
      <c r="B14" s="6" t="str">
        <f>("176167")</f>
        <v>176167</v>
      </c>
      <c r="C14" s="1" t="s">
        <v>13</v>
      </c>
      <c r="D14" s="1" t="s">
        <v>14</v>
      </c>
      <c r="E14" s="1" t="s">
        <v>5</v>
      </c>
      <c r="F14" s="1" t="s">
        <v>64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5">
        <f t="shared" ref="Q14:Q22" si="0">SUM(G14:P14)</f>
        <v>0</v>
      </c>
      <c r="R14" s="6" t="s">
        <v>121</v>
      </c>
      <c r="S14" s="6">
        <v>20</v>
      </c>
    </row>
    <row r="15" spans="1:20" x14ac:dyDescent="0.25">
      <c r="A15" s="6" t="str">
        <f>("169")</f>
        <v>169</v>
      </c>
      <c r="B15" s="6" t="str">
        <f>("180171")</f>
        <v>180171</v>
      </c>
      <c r="C15" s="1" t="s">
        <v>11</v>
      </c>
      <c r="D15" s="1" t="s">
        <v>12</v>
      </c>
      <c r="E15" s="1" t="s">
        <v>5</v>
      </c>
      <c r="F15" s="1" t="s">
        <v>63</v>
      </c>
      <c r="G15" s="6">
        <v>0</v>
      </c>
      <c r="H15" s="6">
        <v>1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1</v>
      </c>
      <c r="O15" s="6">
        <v>0</v>
      </c>
      <c r="P15" s="6">
        <v>0</v>
      </c>
      <c r="Q15" s="5">
        <f t="shared" si="0"/>
        <v>2</v>
      </c>
      <c r="R15" s="6" t="s">
        <v>122</v>
      </c>
      <c r="S15" s="6">
        <v>17</v>
      </c>
      <c r="T15" s="3" t="s">
        <v>135</v>
      </c>
    </row>
    <row r="16" spans="1:20" x14ac:dyDescent="0.25">
      <c r="A16" s="6" t="str">
        <f>("352")</f>
        <v>352</v>
      </c>
      <c r="B16" s="6" t="str">
        <f>("198100")</f>
        <v>198100</v>
      </c>
      <c r="C16" s="1" t="s">
        <v>3</v>
      </c>
      <c r="D16" s="1" t="s">
        <v>4</v>
      </c>
      <c r="E16" s="1" t="s">
        <v>5</v>
      </c>
      <c r="F16" s="1" t="s">
        <v>62</v>
      </c>
      <c r="G16" s="6">
        <v>0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1</v>
      </c>
      <c r="N16" s="6">
        <v>0</v>
      </c>
      <c r="O16" s="6">
        <v>0</v>
      </c>
      <c r="P16" s="6">
        <v>0</v>
      </c>
      <c r="Q16" s="5">
        <f t="shared" si="0"/>
        <v>2</v>
      </c>
      <c r="R16" s="6" t="s">
        <v>122</v>
      </c>
      <c r="S16" s="6">
        <v>17</v>
      </c>
      <c r="T16" s="3" t="s">
        <v>135</v>
      </c>
    </row>
    <row r="17" spans="1:24" x14ac:dyDescent="0.25">
      <c r="A17" s="6" t="str">
        <f>("481")</f>
        <v>481</v>
      </c>
      <c r="B17" s="6" t="str">
        <f>("211098")</f>
        <v>211098</v>
      </c>
      <c r="C17" s="1" t="s">
        <v>7</v>
      </c>
      <c r="D17" s="1" t="s">
        <v>8</v>
      </c>
      <c r="E17" s="1" t="s">
        <v>5</v>
      </c>
      <c r="F17" s="1" t="s">
        <v>61</v>
      </c>
      <c r="G17" s="6">
        <v>0</v>
      </c>
      <c r="H17" s="6">
        <v>0</v>
      </c>
      <c r="I17" s="6">
        <v>0</v>
      </c>
      <c r="J17" s="6">
        <v>0</v>
      </c>
      <c r="K17" s="6">
        <v>1</v>
      </c>
      <c r="L17" s="6">
        <v>5</v>
      </c>
      <c r="M17" s="6">
        <v>0</v>
      </c>
      <c r="N17" s="6">
        <v>0</v>
      </c>
      <c r="O17" s="6">
        <v>0</v>
      </c>
      <c r="P17" s="6">
        <v>1</v>
      </c>
      <c r="Q17" s="5">
        <f t="shared" si="0"/>
        <v>7</v>
      </c>
      <c r="R17" s="6" t="s">
        <v>123</v>
      </c>
      <c r="S17" s="6">
        <v>15</v>
      </c>
      <c r="T17" s="3" t="s">
        <v>136</v>
      </c>
    </row>
    <row r="18" spans="1:24" x14ac:dyDescent="0.25">
      <c r="A18" s="6" t="str">
        <f>("389")</f>
        <v>389</v>
      </c>
      <c r="B18" s="6" t="str">
        <f>("203913")</f>
        <v>203913</v>
      </c>
      <c r="C18" s="1" t="s">
        <v>9</v>
      </c>
      <c r="D18" s="1" t="s">
        <v>10</v>
      </c>
      <c r="E18" s="1" t="s">
        <v>5</v>
      </c>
      <c r="F18" s="1" t="s">
        <v>62</v>
      </c>
      <c r="G18" s="6">
        <v>6</v>
      </c>
      <c r="H18" s="6">
        <v>0</v>
      </c>
      <c r="I18" s="6">
        <v>0</v>
      </c>
      <c r="J18" s="6">
        <v>0</v>
      </c>
      <c r="K18" s="6">
        <v>4</v>
      </c>
      <c r="L18" s="6">
        <v>1</v>
      </c>
      <c r="M18" s="6">
        <v>0</v>
      </c>
      <c r="N18" s="6">
        <v>1</v>
      </c>
      <c r="O18" s="6">
        <v>0</v>
      </c>
      <c r="P18" s="6">
        <v>1</v>
      </c>
      <c r="Q18" s="5">
        <f t="shared" si="0"/>
        <v>13</v>
      </c>
      <c r="R18" s="6" t="s">
        <v>124</v>
      </c>
      <c r="S18" s="6">
        <v>13</v>
      </c>
    </row>
    <row r="19" spans="1:24" x14ac:dyDescent="0.25">
      <c r="A19" s="6">
        <v>82</v>
      </c>
      <c r="B19" s="6">
        <v>53285</v>
      </c>
      <c r="C19" s="1" t="s">
        <v>105</v>
      </c>
      <c r="D19" s="1" t="s">
        <v>106</v>
      </c>
      <c r="E19" s="1" t="s">
        <v>5</v>
      </c>
      <c r="F19" s="1" t="s">
        <v>75</v>
      </c>
      <c r="G19" s="28">
        <v>10</v>
      </c>
      <c r="H19" s="27">
        <v>0</v>
      </c>
      <c r="I19" s="27">
        <v>3</v>
      </c>
      <c r="J19" s="27">
        <v>2</v>
      </c>
      <c r="K19" s="27">
        <v>1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5">
        <f t="shared" si="0"/>
        <v>16</v>
      </c>
      <c r="R19" s="6" t="s">
        <v>125</v>
      </c>
      <c r="S19" s="6">
        <v>11</v>
      </c>
      <c r="T19" s="3" t="s">
        <v>128</v>
      </c>
    </row>
    <row r="20" spans="1:24" x14ac:dyDescent="0.25">
      <c r="A20" s="6" t="str">
        <f>("29")</f>
        <v>29</v>
      </c>
      <c r="B20" s="6" t="str">
        <f>("191463")</f>
        <v>191463</v>
      </c>
      <c r="C20" s="1" t="s">
        <v>39</v>
      </c>
      <c r="D20" s="1" t="s">
        <v>40</v>
      </c>
      <c r="E20" s="1" t="s">
        <v>5</v>
      </c>
      <c r="F20" s="1" t="s">
        <v>76</v>
      </c>
      <c r="G20" s="6">
        <v>10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6</v>
      </c>
      <c r="Q20" s="6">
        <f t="shared" si="0"/>
        <v>16</v>
      </c>
      <c r="R20" s="6" t="s">
        <v>125</v>
      </c>
      <c r="S20" s="6">
        <v>10</v>
      </c>
    </row>
    <row r="21" spans="1:24" x14ac:dyDescent="0.25">
      <c r="A21" s="6" t="str">
        <f>("76")</f>
        <v>76</v>
      </c>
      <c r="B21" s="6" t="str">
        <f>("18")</f>
        <v>18</v>
      </c>
      <c r="C21" s="1" t="s">
        <v>33</v>
      </c>
      <c r="D21" s="1" t="s">
        <v>43</v>
      </c>
      <c r="E21" s="1" t="s">
        <v>5</v>
      </c>
      <c r="F21" s="1" t="s">
        <v>73</v>
      </c>
      <c r="G21" s="6">
        <v>1</v>
      </c>
      <c r="H21" s="6">
        <v>0</v>
      </c>
      <c r="I21" s="6">
        <v>7</v>
      </c>
      <c r="J21" s="6">
        <v>5</v>
      </c>
      <c r="K21" s="6">
        <v>6</v>
      </c>
      <c r="L21" s="6">
        <v>0</v>
      </c>
      <c r="M21" s="6">
        <v>0</v>
      </c>
      <c r="N21" s="6">
        <v>1</v>
      </c>
      <c r="O21" s="6">
        <v>0</v>
      </c>
      <c r="P21" s="6">
        <v>0</v>
      </c>
      <c r="Q21" s="5">
        <f t="shared" si="0"/>
        <v>20</v>
      </c>
      <c r="R21" s="6" t="s">
        <v>126</v>
      </c>
      <c r="S21" s="6">
        <v>9</v>
      </c>
    </row>
    <row r="22" spans="1:24" x14ac:dyDescent="0.25">
      <c r="A22" s="6">
        <v>457</v>
      </c>
      <c r="B22" s="6">
        <v>207301</v>
      </c>
      <c r="C22" s="1" t="s">
        <v>102</v>
      </c>
      <c r="D22" s="1" t="s">
        <v>103</v>
      </c>
      <c r="E22" s="1" t="s">
        <v>5</v>
      </c>
      <c r="F22" s="1" t="s">
        <v>104</v>
      </c>
      <c r="G22" s="6">
        <v>9</v>
      </c>
      <c r="H22" s="6">
        <v>6</v>
      </c>
      <c r="I22" s="6">
        <v>1</v>
      </c>
      <c r="J22" s="6">
        <v>5</v>
      </c>
      <c r="K22" s="6">
        <v>7</v>
      </c>
      <c r="L22" s="6">
        <v>8</v>
      </c>
      <c r="M22" s="6">
        <v>2</v>
      </c>
      <c r="N22" s="6">
        <v>4</v>
      </c>
      <c r="O22" s="6">
        <v>1</v>
      </c>
      <c r="P22" s="6">
        <v>8</v>
      </c>
      <c r="Q22" s="5">
        <f t="shared" si="0"/>
        <v>51</v>
      </c>
      <c r="R22" s="6" t="s">
        <v>127</v>
      </c>
      <c r="S22" s="6">
        <v>8</v>
      </c>
    </row>
    <row r="23" spans="1:24" x14ac:dyDescent="0.25">
      <c r="A23" s="6"/>
      <c r="B23" s="6"/>
      <c r="C23" s="1"/>
      <c r="D23" s="1"/>
      <c r="E23" s="1"/>
      <c r="F23" s="1"/>
      <c r="G23" s="6"/>
      <c r="H23" s="6"/>
      <c r="I23" s="6"/>
      <c r="J23" s="6"/>
      <c r="K23" s="6"/>
      <c r="L23" s="6"/>
      <c r="M23" s="6"/>
      <c r="N23" s="6"/>
      <c r="O23" s="6"/>
      <c r="P23" s="6"/>
      <c r="Q23" s="5"/>
      <c r="R23" s="6"/>
      <c r="S23" s="6"/>
    </row>
    <row r="24" spans="1:24" x14ac:dyDescent="0.25">
      <c r="A24" s="6" t="str">
        <f>("500")</f>
        <v>500</v>
      </c>
      <c r="B24" s="6" t="str">
        <f>("10955")</f>
        <v>10955</v>
      </c>
      <c r="C24" s="1" t="s">
        <v>15</v>
      </c>
      <c r="D24" s="1" t="s">
        <v>16</v>
      </c>
      <c r="E24" s="1" t="s">
        <v>17</v>
      </c>
      <c r="F24" s="1" t="s">
        <v>65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5">
        <f>SUM(G24:P24)</f>
        <v>0</v>
      </c>
      <c r="R24" s="6" t="s">
        <v>121</v>
      </c>
      <c r="S24" s="6">
        <v>20</v>
      </c>
      <c r="T24" s="3" t="s">
        <v>134</v>
      </c>
    </row>
    <row r="25" spans="1:24" x14ac:dyDescent="0.25">
      <c r="A25" s="25">
        <v>806</v>
      </c>
      <c r="B25" s="6">
        <v>142784</v>
      </c>
      <c r="C25" s="1" t="s">
        <v>0</v>
      </c>
      <c r="D25" s="1" t="s">
        <v>112</v>
      </c>
      <c r="E25" s="1" t="s">
        <v>17</v>
      </c>
      <c r="F25" s="1" t="s">
        <v>113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5">
        <v>0</v>
      </c>
      <c r="R25" s="6" t="s">
        <v>121</v>
      </c>
      <c r="S25" s="6">
        <v>20</v>
      </c>
      <c r="T25" s="3" t="s">
        <v>134</v>
      </c>
    </row>
    <row r="26" spans="1:24" x14ac:dyDescent="0.25">
      <c r="A26" s="25"/>
      <c r="B26" s="6"/>
      <c r="C26" s="1"/>
      <c r="D26" s="1"/>
      <c r="E26" s="1"/>
      <c r="F26" s="1"/>
      <c r="G26" s="6"/>
      <c r="H26" s="6"/>
      <c r="I26" s="6"/>
      <c r="J26" s="6"/>
      <c r="K26" s="6"/>
      <c r="L26" s="6"/>
      <c r="M26" s="6"/>
      <c r="N26" s="6"/>
      <c r="O26" s="6"/>
      <c r="P26" s="6"/>
      <c r="Q26" s="5"/>
      <c r="R26" s="6"/>
      <c r="S26" s="6"/>
    </row>
    <row r="27" spans="1:24" x14ac:dyDescent="0.25">
      <c r="A27" s="6" t="str">
        <f>("166")</f>
        <v>166</v>
      </c>
      <c r="B27" s="6" t="str">
        <f>("208894")</f>
        <v>208894</v>
      </c>
      <c r="C27" s="1" t="s">
        <v>18</v>
      </c>
      <c r="D27" s="1" t="s">
        <v>19</v>
      </c>
      <c r="E27" s="1" t="s">
        <v>20</v>
      </c>
      <c r="F27" s="1" t="s">
        <v>66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5</v>
      </c>
      <c r="N27" s="6">
        <v>0</v>
      </c>
      <c r="O27" s="6">
        <v>0</v>
      </c>
      <c r="P27" s="6">
        <v>0</v>
      </c>
      <c r="Q27" s="5">
        <f>SUM(G27:P27)</f>
        <v>7</v>
      </c>
      <c r="R27" s="6" t="s">
        <v>121</v>
      </c>
      <c r="S27" s="6">
        <v>20</v>
      </c>
    </row>
    <row r="28" spans="1:24" x14ac:dyDescent="0.25">
      <c r="A28" s="6" t="str">
        <f>("428")</f>
        <v>428</v>
      </c>
      <c r="B28" s="6" t="str">
        <f>("204715")</f>
        <v>204715</v>
      </c>
      <c r="C28" s="1" t="s">
        <v>21</v>
      </c>
      <c r="D28" s="1" t="s">
        <v>22</v>
      </c>
      <c r="E28" s="1" t="s">
        <v>20</v>
      </c>
      <c r="F28" s="1" t="s">
        <v>67</v>
      </c>
      <c r="G28" s="6">
        <v>5</v>
      </c>
      <c r="H28" s="6">
        <v>0</v>
      </c>
      <c r="I28" s="6">
        <v>0</v>
      </c>
      <c r="J28" s="6">
        <v>4</v>
      </c>
      <c r="K28" s="6">
        <v>0</v>
      </c>
      <c r="L28" s="6">
        <v>6</v>
      </c>
      <c r="M28" s="6">
        <v>0</v>
      </c>
      <c r="N28" s="6">
        <v>0</v>
      </c>
      <c r="O28" s="6">
        <v>0</v>
      </c>
      <c r="P28" s="6">
        <v>0</v>
      </c>
      <c r="Q28" s="5">
        <f>SUM(G28:P28)</f>
        <v>15</v>
      </c>
      <c r="R28" s="6" t="s">
        <v>122</v>
      </c>
      <c r="S28" s="6">
        <v>17</v>
      </c>
    </row>
    <row r="29" spans="1:24" x14ac:dyDescent="0.25">
      <c r="A29" s="6" t="str">
        <f>("44")</f>
        <v>44</v>
      </c>
      <c r="B29" s="6" t="str">
        <f>("208892")</f>
        <v>208892</v>
      </c>
      <c r="C29" s="1" t="s">
        <v>23</v>
      </c>
      <c r="D29" s="1" t="s">
        <v>19</v>
      </c>
      <c r="E29" s="1" t="s">
        <v>20</v>
      </c>
      <c r="F29" s="1" t="s">
        <v>68</v>
      </c>
      <c r="G29" s="6">
        <v>9</v>
      </c>
      <c r="H29" s="6">
        <v>11</v>
      </c>
      <c r="I29" s="6">
        <v>8</v>
      </c>
      <c r="J29" s="6">
        <v>4</v>
      </c>
      <c r="K29" s="6">
        <v>3</v>
      </c>
      <c r="L29" s="6">
        <v>3</v>
      </c>
      <c r="M29" s="6">
        <v>1</v>
      </c>
      <c r="N29" s="6">
        <v>1</v>
      </c>
      <c r="O29" s="6">
        <v>1</v>
      </c>
      <c r="P29" s="6">
        <v>5</v>
      </c>
      <c r="Q29" s="5">
        <f>SUM(G29:P29)</f>
        <v>46</v>
      </c>
      <c r="R29" s="6" t="s">
        <v>129</v>
      </c>
      <c r="S29" s="6">
        <v>15</v>
      </c>
    </row>
    <row r="30" spans="1:24" x14ac:dyDescent="0.25">
      <c r="A30" s="6"/>
      <c r="B30" s="6"/>
      <c r="C30" s="1"/>
      <c r="D30" s="1"/>
      <c r="E30" s="1"/>
      <c r="F30" s="1"/>
      <c r="G30" s="6"/>
      <c r="H30" s="6"/>
      <c r="I30" s="6"/>
      <c r="J30" s="6"/>
      <c r="K30" s="6"/>
      <c r="L30" s="6"/>
      <c r="M30" s="6"/>
      <c r="N30" s="6"/>
      <c r="O30" s="6"/>
      <c r="P30" s="6"/>
      <c r="Q30" s="5"/>
      <c r="R30" s="6"/>
      <c r="S30" s="6"/>
    </row>
    <row r="31" spans="1:24" x14ac:dyDescent="0.25">
      <c r="A31" s="6" t="str">
        <f>("157")</f>
        <v>157</v>
      </c>
      <c r="B31" s="6" t="str">
        <f>("89636")</f>
        <v>89636</v>
      </c>
      <c r="C31" s="1" t="s">
        <v>27</v>
      </c>
      <c r="D31" s="1" t="s">
        <v>28</v>
      </c>
      <c r="E31" s="1" t="s">
        <v>24</v>
      </c>
      <c r="F31" s="1" t="s">
        <v>70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5</v>
      </c>
      <c r="P31" s="6">
        <v>1</v>
      </c>
      <c r="Q31" s="5">
        <f>SUM(G31:P31)</f>
        <v>6</v>
      </c>
      <c r="R31" s="6" t="s">
        <v>121</v>
      </c>
      <c r="S31" s="6">
        <v>20</v>
      </c>
      <c r="T31" s="3" t="s">
        <v>134</v>
      </c>
      <c r="U31" s="14"/>
      <c r="V31" s="14"/>
      <c r="W31" s="14"/>
      <c r="X31" s="14"/>
    </row>
    <row r="32" spans="1:24" x14ac:dyDescent="0.25">
      <c r="A32" s="6" t="str">
        <f>("379")</f>
        <v>379</v>
      </c>
      <c r="B32" s="6" t="str">
        <f>("195443")</f>
        <v>195443</v>
      </c>
      <c r="C32" s="1" t="s">
        <v>25</v>
      </c>
      <c r="D32" s="1" t="s">
        <v>26</v>
      </c>
      <c r="E32" s="1" t="s">
        <v>24</v>
      </c>
      <c r="F32" s="1" t="s">
        <v>69</v>
      </c>
      <c r="G32" s="6">
        <v>0</v>
      </c>
      <c r="H32" s="6">
        <v>0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5</v>
      </c>
      <c r="O32" s="6">
        <v>0</v>
      </c>
      <c r="P32" s="6">
        <v>0</v>
      </c>
      <c r="Q32" s="5">
        <f>SUM(G32:P32)</f>
        <v>6</v>
      </c>
      <c r="R32" s="6" t="s">
        <v>121</v>
      </c>
      <c r="S32" s="6">
        <v>17</v>
      </c>
      <c r="T32" s="3" t="s">
        <v>134</v>
      </c>
    </row>
    <row r="33" spans="1:19" x14ac:dyDescent="0.25">
      <c r="A33" s="25"/>
      <c r="B33" s="6"/>
      <c r="C33" s="1"/>
      <c r="D33" s="1"/>
      <c r="E33" s="1"/>
      <c r="F33" s="1"/>
      <c r="G33" s="6"/>
      <c r="H33" s="6"/>
      <c r="I33" s="6"/>
      <c r="J33" s="6"/>
      <c r="K33" s="6"/>
      <c r="L33" s="6"/>
      <c r="M33" s="6"/>
      <c r="N33" s="6"/>
      <c r="O33" s="6"/>
      <c r="P33" s="6"/>
      <c r="Q33" s="5"/>
      <c r="R33" s="6"/>
      <c r="S33" s="6"/>
    </row>
    <row r="34" spans="1:19" x14ac:dyDescent="0.25">
      <c r="A34" s="6" t="str">
        <f>("63")</f>
        <v>63</v>
      </c>
      <c r="B34" s="6" t="str">
        <f>("185750")</f>
        <v>185750</v>
      </c>
      <c r="C34" s="1" t="s">
        <v>41</v>
      </c>
      <c r="D34" s="1" t="s">
        <v>42</v>
      </c>
      <c r="E34" s="1" t="s">
        <v>31</v>
      </c>
      <c r="F34" s="1" t="s">
        <v>77</v>
      </c>
      <c r="G34" s="6">
        <v>1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0</v>
      </c>
      <c r="N34" s="6">
        <v>0</v>
      </c>
      <c r="O34" s="6">
        <v>0</v>
      </c>
      <c r="P34" s="6">
        <v>0</v>
      </c>
      <c r="Q34" s="5">
        <f t="shared" ref="Q34:Q44" si="1">SUM(G34:P34)</f>
        <v>2</v>
      </c>
      <c r="R34" s="6" t="s">
        <v>121</v>
      </c>
      <c r="S34" s="6">
        <v>20</v>
      </c>
    </row>
    <row r="35" spans="1:19" x14ac:dyDescent="0.25">
      <c r="A35" s="6" t="str">
        <f>("114")</f>
        <v>114</v>
      </c>
      <c r="B35" s="6" t="str">
        <f>("53211")</f>
        <v>53211</v>
      </c>
      <c r="C35" s="1" t="s">
        <v>29</v>
      </c>
      <c r="D35" s="1" t="s">
        <v>30</v>
      </c>
      <c r="E35" s="1" t="s">
        <v>31</v>
      </c>
      <c r="F35" s="1" t="s">
        <v>71</v>
      </c>
      <c r="G35" s="6">
        <v>1</v>
      </c>
      <c r="H35" s="6">
        <v>0</v>
      </c>
      <c r="I35" s="6">
        <v>0</v>
      </c>
      <c r="J35" s="6">
        <v>0</v>
      </c>
      <c r="K35" s="6">
        <v>0</v>
      </c>
      <c r="L35" s="6">
        <v>2</v>
      </c>
      <c r="M35" s="6">
        <v>0</v>
      </c>
      <c r="N35" s="6">
        <v>0</v>
      </c>
      <c r="O35" s="6">
        <v>1</v>
      </c>
      <c r="P35" s="6">
        <v>1</v>
      </c>
      <c r="Q35" s="5">
        <f t="shared" si="1"/>
        <v>5</v>
      </c>
      <c r="R35" s="6" t="s">
        <v>122</v>
      </c>
      <c r="S35" s="6">
        <v>17</v>
      </c>
    </row>
    <row r="36" spans="1:19" x14ac:dyDescent="0.25">
      <c r="A36" s="6" t="str">
        <f>("126")</f>
        <v>126</v>
      </c>
      <c r="B36" s="6" t="str">
        <f>("85124")</f>
        <v>85124</v>
      </c>
      <c r="C36" s="1" t="s">
        <v>34</v>
      </c>
      <c r="D36" s="1" t="s">
        <v>35</v>
      </c>
      <c r="E36" s="1" t="s">
        <v>31</v>
      </c>
      <c r="F36" s="1" t="s">
        <v>73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5</v>
      </c>
      <c r="M36" s="6">
        <v>0</v>
      </c>
      <c r="N36" s="6">
        <v>0</v>
      </c>
      <c r="O36" s="6">
        <v>1</v>
      </c>
      <c r="P36" s="6">
        <v>0</v>
      </c>
      <c r="Q36" s="5">
        <f t="shared" si="1"/>
        <v>6</v>
      </c>
      <c r="R36" s="6" t="s">
        <v>129</v>
      </c>
      <c r="S36" s="6">
        <v>15</v>
      </c>
    </row>
    <row r="37" spans="1:19" x14ac:dyDescent="0.25">
      <c r="A37" s="6" t="str">
        <f>("105")</f>
        <v>105</v>
      </c>
      <c r="B37" s="6" t="str">
        <f>("132782")</f>
        <v>132782</v>
      </c>
      <c r="C37" s="1" t="s">
        <v>46</v>
      </c>
      <c r="D37" s="1" t="s">
        <v>47</v>
      </c>
      <c r="E37" s="1" t="s">
        <v>31</v>
      </c>
      <c r="F37" s="1" t="s">
        <v>79</v>
      </c>
      <c r="G37" s="6">
        <v>2</v>
      </c>
      <c r="H37" s="6">
        <v>0</v>
      </c>
      <c r="I37" s="6">
        <v>0</v>
      </c>
      <c r="J37" s="6">
        <v>0</v>
      </c>
      <c r="K37" s="6">
        <v>0</v>
      </c>
      <c r="L37" s="6">
        <v>4</v>
      </c>
      <c r="M37" s="6">
        <v>0</v>
      </c>
      <c r="N37" s="6">
        <v>0</v>
      </c>
      <c r="O37" s="6">
        <v>0</v>
      </c>
      <c r="P37" s="6">
        <v>1</v>
      </c>
      <c r="Q37" s="5">
        <f t="shared" si="1"/>
        <v>7</v>
      </c>
      <c r="R37" s="6" t="s">
        <v>123</v>
      </c>
      <c r="S37" s="6">
        <v>13</v>
      </c>
    </row>
    <row r="38" spans="1:19" x14ac:dyDescent="0.25">
      <c r="A38" s="25">
        <v>807</v>
      </c>
      <c r="B38" s="6">
        <v>58566</v>
      </c>
      <c r="C38" s="1" t="s">
        <v>114</v>
      </c>
      <c r="D38" s="1" t="s">
        <v>115</v>
      </c>
      <c r="E38" s="1" t="s">
        <v>31</v>
      </c>
      <c r="F38" s="1" t="s">
        <v>116</v>
      </c>
      <c r="G38" s="6">
        <v>4</v>
      </c>
      <c r="H38" s="6">
        <v>0</v>
      </c>
      <c r="I38" s="6">
        <v>0</v>
      </c>
      <c r="J38" s="6">
        <v>0</v>
      </c>
      <c r="K38" s="6">
        <v>0</v>
      </c>
      <c r="L38" s="6">
        <v>3</v>
      </c>
      <c r="M38" s="6">
        <v>0</v>
      </c>
      <c r="N38" s="6">
        <v>4</v>
      </c>
      <c r="O38" s="6">
        <v>0</v>
      </c>
      <c r="P38" s="6">
        <v>0</v>
      </c>
      <c r="Q38" s="5">
        <f t="shared" si="1"/>
        <v>11</v>
      </c>
      <c r="R38" s="6" t="s">
        <v>124</v>
      </c>
      <c r="S38" s="6">
        <v>11</v>
      </c>
    </row>
    <row r="39" spans="1:19" x14ac:dyDescent="0.25">
      <c r="A39" s="6" t="str">
        <f>("911")</f>
        <v>911</v>
      </c>
      <c r="B39" s="6" t="str">
        <f>("149118")</f>
        <v>149118</v>
      </c>
      <c r="C39" s="1" t="s">
        <v>44</v>
      </c>
      <c r="D39" s="1" t="s">
        <v>45</v>
      </c>
      <c r="E39" s="1" t="s">
        <v>31</v>
      </c>
      <c r="F39" s="1" t="s">
        <v>78</v>
      </c>
      <c r="G39" s="6">
        <v>5</v>
      </c>
      <c r="H39" s="6">
        <v>0</v>
      </c>
      <c r="I39" s="6">
        <v>0</v>
      </c>
      <c r="J39" s="6">
        <v>1</v>
      </c>
      <c r="K39" s="6">
        <v>0</v>
      </c>
      <c r="L39" s="6">
        <v>5</v>
      </c>
      <c r="M39" s="6">
        <v>0</v>
      </c>
      <c r="N39" s="6">
        <v>0</v>
      </c>
      <c r="O39" s="6">
        <v>1</v>
      </c>
      <c r="P39" s="6">
        <v>0</v>
      </c>
      <c r="Q39" s="5">
        <f t="shared" si="1"/>
        <v>12</v>
      </c>
      <c r="R39" s="6" t="s">
        <v>125</v>
      </c>
      <c r="S39" s="6">
        <v>10</v>
      </c>
    </row>
    <row r="40" spans="1:19" x14ac:dyDescent="0.25">
      <c r="A40" s="6" t="str">
        <f>("78")</f>
        <v>78</v>
      </c>
      <c r="B40" s="6" t="str">
        <f>("30980")</f>
        <v>30980</v>
      </c>
      <c r="C40" s="1" t="s">
        <v>36</v>
      </c>
      <c r="D40" s="1" t="s">
        <v>37</v>
      </c>
      <c r="E40" s="1" t="s">
        <v>31</v>
      </c>
      <c r="F40" s="1" t="s">
        <v>74</v>
      </c>
      <c r="G40" s="6">
        <v>1</v>
      </c>
      <c r="H40" s="6">
        <v>0</v>
      </c>
      <c r="I40" s="6">
        <v>1</v>
      </c>
      <c r="J40" s="6">
        <v>0</v>
      </c>
      <c r="K40" s="6">
        <v>0</v>
      </c>
      <c r="L40" s="6">
        <v>6</v>
      </c>
      <c r="M40" s="6">
        <v>6</v>
      </c>
      <c r="N40" s="6">
        <v>0</v>
      </c>
      <c r="O40" s="6">
        <v>0</v>
      </c>
      <c r="P40" s="6">
        <v>1</v>
      </c>
      <c r="Q40" s="5">
        <f t="shared" si="1"/>
        <v>15</v>
      </c>
      <c r="R40" s="6" t="s">
        <v>126</v>
      </c>
      <c r="S40" s="6">
        <v>9</v>
      </c>
    </row>
    <row r="41" spans="1:19" x14ac:dyDescent="0.25">
      <c r="A41" s="6" t="str">
        <f>("289")</f>
        <v>289</v>
      </c>
      <c r="B41" s="6" t="str">
        <f>("94711")</f>
        <v>94711</v>
      </c>
      <c r="C41" s="1" t="s">
        <v>0</v>
      </c>
      <c r="D41" s="1" t="s">
        <v>1</v>
      </c>
      <c r="E41" s="1" t="s">
        <v>31</v>
      </c>
      <c r="F41" s="1" t="s">
        <v>61</v>
      </c>
      <c r="G41" s="6">
        <v>1</v>
      </c>
      <c r="H41" s="6">
        <v>0</v>
      </c>
      <c r="I41" s="6">
        <v>1</v>
      </c>
      <c r="J41" s="6">
        <v>0</v>
      </c>
      <c r="K41" s="6">
        <v>4</v>
      </c>
      <c r="L41" s="6">
        <v>9</v>
      </c>
      <c r="M41" s="6">
        <v>1</v>
      </c>
      <c r="N41" s="6">
        <v>0</v>
      </c>
      <c r="O41" s="6">
        <v>2</v>
      </c>
      <c r="P41" s="6">
        <v>0</v>
      </c>
      <c r="Q41" s="5">
        <f t="shared" si="1"/>
        <v>18</v>
      </c>
      <c r="R41" s="6" t="s">
        <v>127</v>
      </c>
      <c r="S41" s="6">
        <v>8</v>
      </c>
    </row>
    <row r="42" spans="1:19" x14ac:dyDescent="0.25">
      <c r="A42" s="29" t="str">
        <f>("32")</f>
        <v>32</v>
      </c>
      <c r="B42" s="29" t="str">
        <f>("166671")</f>
        <v>166671</v>
      </c>
      <c r="C42" s="17" t="s">
        <v>33</v>
      </c>
      <c r="D42" s="1" t="s">
        <v>38</v>
      </c>
      <c r="E42" s="1" t="s">
        <v>31</v>
      </c>
      <c r="F42" s="1" t="s">
        <v>75</v>
      </c>
      <c r="G42" s="6">
        <v>8</v>
      </c>
      <c r="H42" s="6">
        <v>0</v>
      </c>
      <c r="I42" s="6">
        <v>1</v>
      </c>
      <c r="J42" s="6">
        <v>1</v>
      </c>
      <c r="K42" s="6">
        <v>0</v>
      </c>
      <c r="L42" s="6">
        <v>6</v>
      </c>
      <c r="M42" s="6">
        <v>0</v>
      </c>
      <c r="N42" s="6">
        <v>2</v>
      </c>
      <c r="O42" s="6">
        <v>0</v>
      </c>
      <c r="P42" s="6">
        <v>1</v>
      </c>
      <c r="Q42" s="5">
        <f t="shared" si="1"/>
        <v>19</v>
      </c>
      <c r="R42" s="6" t="s">
        <v>131</v>
      </c>
      <c r="S42" s="6">
        <v>7</v>
      </c>
    </row>
    <row r="43" spans="1:19" x14ac:dyDescent="0.25">
      <c r="A43" s="18">
        <v>810</v>
      </c>
      <c r="B43" s="19">
        <v>102976</v>
      </c>
      <c r="C43" s="20" t="s">
        <v>107</v>
      </c>
      <c r="D43" s="16" t="s">
        <v>42</v>
      </c>
      <c r="E43" s="1" t="s">
        <v>31</v>
      </c>
      <c r="F43" s="1" t="s">
        <v>117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1</v>
      </c>
      <c r="M43" s="28">
        <v>10</v>
      </c>
      <c r="N43" s="27">
        <v>0</v>
      </c>
      <c r="O43" s="27">
        <v>10</v>
      </c>
      <c r="P43" s="27">
        <v>0</v>
      </c>
      <c r="Q43" s="27">
        <f t="shared" si="1"/>
        <v>21</v>
      </c>
      <c r="R43" s="6" t="s">
        <v>132</v>
      </c>
      <c r="S43" s="6">
        <v>6</v>
      </c>
    </row>
    <row r="44" spans="1:19" x14ac:dyDescent="0.25">
      <c r="A44" s="19" t="str">
        <f>("17")</f>
        <v>17</v>
      </c>
      <c r="B44" s="19" t="str">
        <f>("10478")</f>
        <v>10478</v>
      </c>
      <c r="C44" s="20" t="s">
        <v>14</v>
      </c>
      <c r="D44" s="16" t="s">
        <v>32</v>
      </c>
      <c r="E44" s="1" t="s">
        <v>31</v>
      </c>
      <c r="F44" s="1" t="s">
        <v>72</v>
      </c>
      <c r="G44" s="6">
        <v>2</v>
      </c>
      <c r="H44" s="6">
        <v>2</v>
      </c>
      <c r="I44" s="6">
        <v>1</v>
      </c>
      <c r="J44" s="6">
        <v>0</v>
      </c>
      <c r="K44" s="6">
        <v>0</v>
      </c>
      <c r="L44" s="6">
        <v>7</v>
      </c>
      <c r="M44" s="6">
        <v>5</v>
      </c>
      <c r="N44" s="6">
        <v>3</v>
      </c>
      <c r="O44" s="6">
        <v>1</v>
      </c>
      <c r="P44" s="6">
        <v>10</v>
      </c>
      <c r="Q44" s="5">
        <f t="shared" si="1"/>
        <v>31</v>
      </c>
      <c r="R44" s="6" t="s">
        <v>133</v>
      </c>
      <c r="S44" s="6">
        <v>5</v>
      </c>
    </row>
    <row r="45" spans="1:19" x14ac:dyDescent="0.25">
      <c r="A45" s="19"/>
      <c r="B45" s="19"/>
      <c r="C45" s="20"/>
      <c r="D45" s="16"/>
      <c r="E45" s="1"/>
      <c r="F45" s="1"/>
      <c r="G45" s="6"/>
      <c r="H45" s="6"/>
      <c r="I45" s="6"/>
      <c r="J45" s="6"/>
      <c r="K45" s="6"/>
      <c r="L45" s="6"/>
      <c r="M45" s="6"/>
      <c r="N45" s="6"/>
      <c r="O45" s="6"/>
      <c r="P45" s="6"/>
      <c r="Q45" s="5"/>
      <c r="R45" s="6"/>
      <c r="S45" s="6"/>
    </row>
    <row r="46" spans="1:19" x14ac:dyDescent="0.25">
      <c r="A46" s="19" t="str">
        <f>("93")</f>
        <v>93</v>
      </c>
      <c r="B46" s="19" t="str">
        <f>("166122")</f>
        <v>166122</v>
      </c>
      <c r="C46" s="20" t="s">
        <v>11</v>
      </c>
      <c r="D46" s="16" t="s">
        <v>14</v>
      </c>
      <c r="E46" s="1" t="s">
        <v>50</v>
      </c>
      <c r="F46" s="1" t="s">
        <v>75</v>
      </c>
      <c r="G46" s="6">
        <v>0</v>
      </c>
      <c r="H46" s="6">
        <v>0</v>
      </c>
      <c r="I46" s="6">
        <v>5</v>
      </c>
      <c r="J46" s="6">
        <v>0</v>
      </c>
      <c r="K46" s="6">
        <v>0</v>
      </c>
      <c r="L46" s="6">
        <v>1</v>
      </c>
      <c r="M46" s="6">
        <v>1</v>
      </c>
      <c r="N46" s="6">
        <v>0</v>
      </c>
      <c r="O46" s="6">
        <v>0</v>
      </c>
      <c r="P46" s="6">
        <v>0</v>
      </c>
      <c r="Q46" s="5">
        <f>SUM(G46:P46)</f>
        <v>7</v>
      </c>
      <c r="R46" s="6" t="s">
        <v>121</v>
      </c>
      <c r="S46" s="6">
        <v>20</v>
      </c>
    </row>
    <row r="47" spans="1:19" x14ac:dyDescent="0.25">
      <c r="A47" s="19" t="str">
        <f>("392")</f>
        <v>392</v>
      </c>
      <c r="B47" s="19" t="str">
        <f>("204151")</f>
        <v>204151</v>
      </c>
      <c r="C47" s="20" t="s">
        <v>48</v>
      </c>
      <c r="D47" s="16" t="s">
        <v>49</v>
      </c>
      <c r="E47" s="1" t="s">
        <v>50</v>
      </c>
      <c r="F47" s="1" t="s">
        <v>75</v>
      </c>
      <c r="G47" s="6" t="s">
        <v>118</v>
      </c>
      <c r="H47" s="6" t="s">
        <v>118</v>
      </c>
      <c r="I47" s="6" t="s">
        <v>118</v>
      </c>
      <c r="J47" s="6" t="s">
        <v>118</v>
      </c>
      <c r="K47" s="6" t="s">
        <v>118</v>
      </c>
      <c r="L47" s="6" t="s">
        <v>118</v>
      </c>
      <c r="M47" s="6" t="s">
        <v>118</v>
      </c>
      <c r="N47" s="6" t="s">
        <v>118</v>
      </c>
      <c r="O47" s="6" t="s">
        <v>118</v>
      </c>
      <c r="P47" s="6" t="s">
        <v>118</v>
      </c>
      <c r="Q47" s="6" t="s">
        <v>118</v>
      </c>
      <c r="R47" s="6" t="s">
        <v>118</v>
      </c>
      <c r="S47" s="6" t="s">
        <v>118</v>
      </c>
    </row>
    <row r="48" spans="1:19" x14ac:dyDescent="0.25">
      <c r="A48" s="22"/>
      <c r="B48" s="22"/>
      <c r="C48" s="23"/>
      <c r="D48" s="24"/>
      <c r="E48" s="17"/>
      <c r="F48" s="17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x14ac:dyDescent="0.25">
      <c r="A49" s="22" t="str">
        <f>("36")</f>
        <v>36</v>
      </c>
      <c r="B49" s="22" t="str">
        <f>("180995")</f>
        <v>180995</v>
      </c>
      <c r="C49" s="23" t="s">
        <v>51</v>
      </c>
      <c r="D49" s="24" t="s">
        <v>52</v>
      </c>
      <c r="E49" s="17" t="s">
        <v>55</v>
      </c>
      <c r="F49" s="17" t="s">
        <v>80</v>
      </c>
      <c r="G49" s="6">
        <v>0</v>
      </c>
      <c r="H49" s="6">
        <v>0</v>
      </c>
      <c r="I49" s="6">
        <v>0</v>
      </c>
      <c r="J49" s="6">
        <v>1</v>
      </c>
      <c r="K49" s="6">
        <v>5</v>
      </c>
      <c r="L49" s="6">
        <v>0</v>
      </c>
      <c r="M49" s="6">
        <v>5</v>
      </c>
      <c r="N49" s="6">
        <v>5</v>
      </c>
      <c r="O49" s="6">
        <v>0</v>
      </c>
      <c r="P49" s="6">
        <v>0</v>
      </c>
      <c r="Q49" s="6">
        <f>SUM(G49:P49)</f>
        <v>16</v>
      </c>
      <c r="R49" s="6" t="s">
        <v>121</v>
      </c>
      <c r="S49" s="6" t="s">
        <v>121</v>
      </c>
    </row>
    <row r="50" spans="1:19" x14ac:dyDescent="0.25">
      <c r="A50" s="22"/>
      <c r="B50" s="22"/>
      <c r="C50" s="20"/>
      <c r="D50" s="20"/>
      <c r="E50" s="20"/>
      <c r="F50" s="20"/>
      <c r="G50" s="21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x14ac:dyDescent="0.25">
      <c r="A51" s="19" t="str">
        <f>("256")</f>
        <v>256</v>
      </c>
      <c r="B51" s="19" t="str">
        <f>("183844")</f>
        <v>183844</v>
      </c>
      <c r="C51" s="20" t="s">
        <v>53</v>
      </c>
      <c r="D51" s="20" t="s">
        <v>54</v>
      </c>
      <c r="E51" s="20" t="s">
        <v>130</v>
      </c>
      <c r="F51" s="20" t="s">
        <v>81</v>
      </c>
      <c r="G51" s="6">
        <v>3</v>
      </c>
      <c r="H51" s="6">
        <v>1</v>
      </c>
      <c r="I51" s="6">
        <v>0</v>
      </c>
      <c r="J51" s="6">
        <v>0</v>
      </c>
      <c r="K51" s="6">
        <v>0</v>
      </c>
      <c r="L51" s="6">
        <v>7</v>
      </c>
      <c r="M51" s="6">
        <v>0</v>
      </c>
      <c r="N51" s="6">
        <v>0</v>
      </c>
      <c r="O51" s="6">
        <v>0</v>
      </c>
      <c r="P51" s="6">
        <v>0</v>
      </c>
      <c r="Q51" s="6">
        <f>SUM(G51:P51)</f>
        <v>11</v>
      </c>
      <c r="R51" s="6" t="s">
        <v>121</v>
      </c>
      <c r="S51" s="6" t="s">
        <v>121</v>
      </c>
    </row>
    <row r="52" spans="1:19" x14ac:dyDescent="0.25">
      <c r="A52" s="19"/>
      <c r="B52" s="19"/>
      <c r="C52" s="20"/>
      <c r="D52" s="20"/>
      <c r="E52" s="20"/>
      <c r="F52" s="20"/>
      <c r="G52" s="21"/>
      <c r="H52" s="6"/>
      <c r="I52" s="6"/>
      <c r="J52" s="6"/>
      <c r="K52" s="6"/>
      <c r="L52" s="6"/>
      <c r="M52" s="6"/>
      <c r="N52" s="6"/>
      <c r="O52" s="6"/>
      <c r="P52" s="6"/>
      <c r="Q52" s="5"/>
      <c r="R52" s="6"/>
      <c r="S52" s="6"/>
    </row>
    <row r="53" spans="1:19" ht="14.25" customHeight="1" x14ac:dyDescent="0.25">
      <c r="A53" s="19" t="str">
        <f>("407")</f>
        <v>407</v>
      </c>
      <c r="B53" s="19" t="str">
        <f>("214030")</f>
        <v>214030</v>
      </c>
      <c r="C53" s="20" t="s">
        <v>56</v>
      </c>
      <c r="D53" s="20" t="s">
        <v>57</v>
      </c>
      <c r="E53" s="20" t="s">
        <v>58</v>
      </c>
      <c r="F53" s="20" t="s">
        <v>82</v>
      </c>
      <c r="G53" s="21">
        <v>14</v>
      </c>
      <c r="H53" s="6">
        <v>0</v>
      </c>
      <c r="I53" s="6">
        <v>6</v>
      </c>
      <c r="J53" s="6">
        <v>12</v>
      </c>
      <c r="K53" s="6">
        <v>7</v>
      </c>
      <c r="L53" s="6">
        <v>12</v>
      </c>
      <c r="M53" s="6">
        <v>0</v>
      </c>
      <c r="N53" s="6">
        <v>14</v>
      </c>
      <c r="O53" s="6">
        <v>4</v>
      </c>
      <c r="P53" s="6">
        <v>14</v>
      </c>
      <c r="Q53" s="5">
        <f>SUM(G53:P53)</f>
        <v>83</v>
      </c>
      <c r="R53" s="6" t="s">
        <v>121</v>
      </c>
      <c r="S53" s="6" t="s">
        <v>121</v>
      </c>
    </row>
    <row r="54" spans="1:19" ht="14.25" customHeight="1" x14ac:dyDescent="0.25">
      <c r="A54" s="14"/>
      <c r="B54" s="14"/>
      <c r="C54" s="15"/>
      <c r="D54" s="15"/>
      <c r="E54" s="15"/>
      <c r="F54" s="15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ht="14.25" customHeight="1" x14ac:dyDescent="0.25">
      <c r="A55" s="14"/>
      <c r="B55" s="14"/>
      <c r="C55" s="15"/>
      <c r="D55" s="15"/>
      <c r="E55" s="15"/>
      <c r="F55" s="15"/>
      <c r="G55" s="26"/>
      <c r="H55" s="30" t="s">
        <v>138</v>
      </c>
      <c r="I55" s="30"/>
      <c r="J55" s="30"/>
      <c r="K55" s="30"/>
      <c r="L55" s="30"/>
      <c r="M55" s="30"/>
      <c r="N55" s="14"/>
      <c r="O55" s="14"/>
      <c r="P55" s="14"/>
      <c r="Q55" s="14"/>
      <c r="R55" s="14"/>
      <c r="S55" s="14"/>
    </row>
    <row r="56" spans="1:19" ht="14.25" customHeight="1" x14ac:dyDescent="0.25">
      <c r="A56" s="14"/>
      <c r="B56" s="14"/>
      <c r="C56" s="15"/>
      <c r="D56" s="15"/>
      <c r="E56" s="15"/>
      <c r="F56" s="15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1:19" ht="14.25" customHeight="1" x14ac:dyDescent="0.25">
      <c r="A57" s="14"/>
      <c r="B57" s="14"/>
      <c r="C57" s="15"/>
      <c r="D57" s="15"/>
      <c r="E57" s="15"/>
      <c r="F57" s="15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1:19" ht="14.25" customHeight="1" x14ac:dyDescent="0.25">
      <c r="A58" s="14"/>
      <c r="B58" s="14"/>
      <c r="C58" s="15"/>
      <c r="D58" s="15"/>
      <c r="E58" s="15"/>
      <c r="F58" s="15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</sheetData>
  <sortState xmlns:xlrd2="http://schemas.microsoft.com/office/spreadsheetml/2017/richdata2" ref="A34:X44">
    <sortCondition ref="Q34:Q44"/>
  </sortState>
  <mergeCells count="6">
    <mergeCell ref="H55:M55"/>
    <mergeCell ref="A1:F1"/>
    <mergeCell ref="A7:F7"/>
    <mergeCell ref="A3:F3"/>
    <mergeCell ref="A5:F5"/>
    <mergeCell ref="C9:D9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Mike Wiseman</cp:lastModifiedBy>
  <cp:lastPrinted>2022-09-14T17:00:34Z</cp:lastPrinted>
  <dcterms:created xsi:type="dcterms:W3CDTF">2022-09-14T16:50:27Z</dcterms:created>
  <dcterms:modified xsi:type="dcterms:W3CDTF">2022-09-22T11:43:33Z</dcterms:modified>
</cp:coreProperties>
</file>